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 CURS\aa Analisi i Costos\Costos\"/>
    </mc:Choice>
  </mc:AlternateContent>
  <bookViews>
    <workbookView xWindow="-120" yWindow="-120" windowWidth="20730" windowHeight="1116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L34" i="1"/>
  <c r="J34" i="1"/>
  <c r="K26" i="1" l="1"/>
  <c r="L26" i="1"/>
  <c r="J26" i="1"/>
  <c r="K25" i="1"/>
  <c r="L25" i="1"/>
  <c r="J25" i="1"/>
  <c r="E30" i="1"/>
  <c r="K28" i="1" s="1"/>
  <c r="F30" i="1"/>
  <c r="L28" i="1" s="1"/>
  <c r="E29" i="1"/>
  <c r="F29" i="1"/>
  <c r="D29" i="1"/>
  <c r="G29" i="1" s="1"/>
  <c r="G28" i="1"/>
  <c r="F28" i="1"/>
  <c r="E28" i="1"/>
  <c r="D28" i="1"/>
  <c r="G27" i="1"/>
  <c r="F27" i="1"/>
  <c r="E27" i="1"/>
  <c r="D27" i="1"/>
  <c r="G26" i="1"/>
  <c r="F26" i="1"/>
  <c r="E26" i="1"/>
  <c r="D26" i="1"/>
  <c r="C39" i="1"/>
  <c r="C38" i="1"/>
  <c r="C37" i="1"/>
  <c r="F25" i="1"/>
  <c r="F24" i="1"/>
  <c r="E24" i="1"/>
  <c r="D24" i="1"/>
  <c r="F21" i="1"/>
  <c r="E22" i="1"/>
  <c r="F22" i="1"/>
  <c r="D22" i="1"/>
  <c r="G22" i="1" s="1"/>
  <c r="E23" i="1"/>
  <c r="F23" i="1"/>
  <c r="D23" i="1"/>
  <c r="G23" i="1" s="1"/>
  <c r="G21" i="1"/>
  <c r="E21" i="1"/>
  <c r="D21" i="1"/>
  <c r="F19" i="1"/>
  <c r="L24" i="1" s="1"/>
  <c r="E19" i="1"/>
  <c r="K24" i="1" s="1"/>
  <c r="D19" i="1"/>
  <c r="J24" i="1" s="1"/>
  <c r="E32" i="1" l="1"/>
  <c r="D30" i="1"/>
  <c r="F32" i="1"/>
  <c r="M25" i="1"/>
  <c r="J28" i="1" l="1"/>
  <c r="D32" i="1"/>
  <c r="J27" i="1"/>
  <c r="M28" i="1" l="1"/>
  <c r="J29" i="1" l="1"/>
  <c r="L27" i="1" l="1"/>
  <c r="L29" i="1" s="1"/>
  <c r="K27" i="1"/>
  <c r="K29" i="1" s="1"/>
  <c r="D25" i="1"/>
  <c r="D31" i="1"/>
  <c r="E31" i="1"/>
  <c r="E25" i="1"/>
  <c r="G24" i="1"/>
  <c r="G31" i="1" s="1"/>
  <c r="F31" i="1"/>
  <c r="M26" i="1"/>
  <c r="M27" i="1" s="1"/>
  <c r="M29" i="1" s="1"/>
</calcChain>
</file>

<file path=xl/sharedStrings.xml><?xml version="1.0" encoding="utf-8"?>
<sst xmlns="http://schemas.openxmlformats.org/spreadsheetml/2006/main" count="52" uniqueCount="44">
  <si>
    <t>Dades</t>
  </si>
  <si>
    <t>Total</t>
  </si>
  <si>
    <t>Altres costos</t>
  </si>
  <si>
    <t>Costos d'administració</t>
  </si>
  <si>
    <t>TOTAL</t>
  </si>
  <si>
    <t>Compte de resultats amb totes les unitats venudes</t>
  </si>
  <si>
    <t>TOTAL COSTOS DIRECTES</t>
  </si>
  <si>
    <t>Costos Directes unitaris</t>
  </si>
  <si>
    <t xml:space="preserve">(−) Costos directes </t>
  </si>
  <si>
    <t>Marge de contribució</t>
  </si>
  <si>
    <t>(−) Costos Indirectes</t>
  </si>
  <si>
    <t>TOTAL COSTOS INDIRECTES</t>
  </si>
  <si>
    <t xml:space="preserve">Resultat </t>
  </si>
  <si>
    <t>Costos Indirectes unitaris</t>
  </si>
  <si>
    <t>COST TOTAL PER PRODUCTE</t>
  </si>
  <si>
    <t>TAXES D'IMPUTACIÓ</t>
  </si>
  <si>
    <t>exercici  FABRICA DE RAQUETES</t>
  </si>
  <si>
    <t xml:space="preserve">Junior </t>
  </si>
  <si>
    <t>Professional</t>
  </si>
  <si>
    <t>Unitats produides</t>
  </si>
  <si>
    <t>Unitats venudes</t>
  </si>
  <si>
    <t>Preu de venda</t>
  </si>
  <si>
    <t xml:space="preserve">Fibra per unitat </t>
  </si>
  <si>
    <t>Cost fibra</t>
  </si>
  <si>
    <t>Cost corda</t>
  </si>
  <si>
    <t>Cost ma d'obra</t>
  </si>
  <si>
    <t>Corda per unitat</t>
  </si>
  <si>
    <t>Hores ma d'obra per unitat</t>
  </si>
  <si>
    <t>Amortitzacio maquinària</t>
  </si>
  <si>
    <t>Materia Primera fibra</t>
  </si>
  <si>
    <t>Materia Primera corda</t>
  </si>
  <si>
    <t>Ma d'obra</t>
  </si>
  <si>
    <t>Costos Directes</t>
  </si>
  <si>
    <t>Amortització</t>
  </si>
  <si>
    <t>Costos d'amortització</t>
  </si>
  <si>
    <t>Imputarem 2'61 € per kg de fibra</t>
  </si>
  <si>
    <t>Imputarem 1'54 € per hora de ma d'obra consumida</t>
  </si>
  <si>
    <t>Imputarem 0'03 € per € de cost de ma d'obra consumida</t>
  </si>
  <si>
    <t>COST UNITARI per producte</t>
  </si>
  <si>
    <t>Ingressos de vendes</t>
  </si>
  <si>
    <t>Existències finals</t>
  </si>
  <si>
    <t xml:space="preserve">Unitats </t>
  </si>
  <si>
    <t>Valor</t>
  </si>
  <si>
    <t>Master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</si>
</sst>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7" formatCode="_-* #,##0.0000_-;\-* #,##0.00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</fills>
  <borders count="5">
    <border>
      <left/>
      <right/>
      <top/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/>
      <bottom style="medium">
        <color rgb="FF5B9BD5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6" fillId="2" borderId="2" xfId="0" applyFont="1" applyFill="1" applyBorder="1" applyAlignment="1">
      <alignment horizontal="justify" vertical="center" wrapText="1"/>
    </xf>
    <xf numFmtId="4" fontId="5" fillId="0" borderId="3" xfId="0" applyNumberFormat="1" applyFont="1" applyBorder="1" applyAlignment="1">
      <alignment horizontal="right" vertical="center" wrapText="1"/>
    </xf>
    <xf numFmtId="164" fontId="3" fillId="0" borderId="0" xfId="1" applyFont="1"/>
    <xf numFmtId="0" fontId="7" fillId="0" borderId="0" xfId="0" applyFont="1"/>
    <xf numFmtId="0" fontId="3" fillId="0" borderId="0" xfId="0" applyFont="1"/>
    <xf numFmtId="164" fontId="0" fillId="0" borderId="0" xfId="1" applyFont="1"/>
    <xf numFmtId="4" fontId="0" fillId="0" borderId="0" xfId="1" applyNumberFormat="1" applyFont="1"/>
    <xf numFmtId="4" fontId="0" fillId="0" borderId="0" xfId="0" applyNumberFormat="1"/>
    <xf numFmtId="4" fontId="7" fillId="0" borderId="0" xfId="0" applyNumberFormat="1" applyFont="1"/>
    <xf numFmtId="164" fontId="0" fillId="0" borderId="0" xfId="0" applyNumberFormat="1"/>
    <xf numFmtId="4" fontId="3" fillId="0" borderId="0" xfId="1" applyNumberFormat="1" applyFont="1"/>
    <xf numFmtId="0" fontId="2" fillId="0" borderId="0" xfId="0" applyFont="1"/>
    <xf numFmtId="4" fontId="2" fillId="0" borderId="0" xfId="1" applyNumberFormat="1" applyFont="1"/>
    <xf numFmtId="4" fontId="2" fillId="0" borderId="0" xfId="1" applyNumberFormat="1" applyFont="1" applyBorder="1"/>
    <xf numFmtId="0" fontId="8" fillId="0" borderId="0" xfId="0" applyFont="1"/>
    <xf numFmtId="4" fontId="8" fillId="0" borderId="0" xfId="1" applyNumberFormat="1" applyFont="1"/>
    <xf numFmtId="1" fontId="0" fillId="0" borderId="0" xfId="0" applyNumberFormat="1"/>
    <xf numFmtId="2" fontId="0" fillId="0" borderId="0" xfId="0" applyNumberFormat="1"/>
    <xf numFmtId="0" fontId="6" fillId="2" borderId="3" xfId="0" applyFont="1" applyFill="1" applyBorder="1" applyAlignment="1">
      <alignment horizontal="justify" vertical="center" wrapText="1"/>
    </xf>
    <xf numFmtId="4" fontId="6" fillId="2" borderId="3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10" fillId="0" borderId="0" xfId="0" applyFont="1"/>
    <xf numFmtId="4" fontId="10" fillId="0" borderId="0" xfId="0" applyNumberFormat="1" applyFont="1"/>
    <xf numFmtId="4" fontId="10" fillId="0" borderId="0" xfId="1" applyNumberFormat="1" applyFont="1" applyBorder="1"/>
    <xf numFmtId="0" fontId="10" fillId="0" borderId="4" xfId="0" applyFont="1" applyBorder="1"/>
    <xf numFmtId="4" fontId="10" fillId="0" borderId="4" xfId="0" applyNumberFormat="1" applyFont="1" applyBorder="1"/>
    <xf numFmtId="0" fontId="11" fillId="0" borderId="0" xfId="0" applyFont="1"/>
    <xf numFmtId="4" fontId="11" fillId="0" borderId="0" xfId="0" applyNumberFormat="1" applyFont="1"/>
    <xf numFmtId="4" fontId="11" fillId="0" borderId="0" xfId="1" applyNumberFormat="1" applyFont="1" applyBorder="1"/>
    <xf numFmtId="0" fontId="9" fillId="0" borderId="0" xfId="0" applyFont="1"/>
    <xf numFmtId="4" fontId="9" fillId="0" borderId="0" xfId="0" applyNumberFormat="1" applyFont="1"/>
    <xf numFmtId="4" fontId="9" fillId="0" borderId="0" xfId="1" applyNumberFormat="1" applyFont="1" applyBorder="1"/>
    <xf numFmtId="167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2"/>
  <sheetViews>
    <sheetView tabSelected="1" topLeftCell="F21" zoomScale="120" zoomScaleNormal="120" workbookViewId="0">
      <selection activeCell="J28" sqref="J28"/>
    </sheetView>
  </sheetViews>
  <sheetFormatPr baseColWidth="10" defaultRowHeight="15" x14ac:dyDescent="0.25"/>
  <cols>
    <col min="3" max="3" width="14" customWidth="1"/>
    <col min="5" max="5" width="12.5703125" customWidth="1"/>
    <col min="6" max="6" width="12" bestFit="1" customWidth="1"/>
    <col min="7" max="7" width="14.28515625" customWidth="1"/>
    <col min="9" max="9" width="18.5703125" customWidth="1"/>
    <col min="10" max="10" width="11.5703125" bestFit="1" customWidth="1"/>
    <col min="11" max="11" width="13" customWidth="1"/>
    <col min="12" max="12" width="11.5703125" bestFit="1" customWidth="1"/>
    <col min="13" max="13" width="13" customWidth="1"/>
  </cols>
  <sheetData>
    <row r="2" spans="1:7" ht="23.25" x14ac:dyDescent="0.35">
      <c r="B2" s="1" t="s">
        <v>16</v>
      </c>
    </row>
    <row r="3" spans="1:7" ht="15.75" customHeight="1" x14ac:dyDescent="0.35">
      <c r="A3" t="s">
        <v>23</v>
      </c>
      <c r="B3" s="1"/>
      <c r="D3">
        <v>20</v>
      </c>
      <c r="E3">
        <v>20</v>
      </c>
      <c r="F3">
        <v>20</v>
      </c>
    </row>
    <row r="4" spans="1:7" ht="15.75" customHeight="1" x14ac:dyDescent="0.35">
      <c r="A4" t="s">
        <v>24</v>
      </c>
      <c r="B4" s="1"/>
      <c r="D4">
        <v>8</v>
      </c>
      <c r="E4">
        <v>10</v>
      </c>
      <c r="F4">
        <v>15</v>
      </c>
    </row>
    <row r="5" spans="1:7" ht="15.75" customHeight="1" x14ac:dyDescent="0.35">
      <c r="A5" t="s">
        <v>25</v>
      </c>
      <c r="B5" s="1"/>
      <c r="D5">
        <v>10</v>
      </c>
      <c r="E5">
        <v>10</v>
      </c>
      <c r="F5">
        <v>14</v>
      </c>
    </row>
    <row r="6" spans="1:7" ht="15.75" thickBot="1" x14ac:dyDescent="0.3"/>
    <row r="7" spans="1:7" ht="15.75" thickBot="1" x14ac:dyDescent="0.3">
      <c r="B7" s="24" t="s">
        <v>0</v>
      </c>
      <c r="C7" s="25"/>
      <c r="D7" s="2" t="s">
        <v>17</v>
      </c>
      <c r="E7" s="2" t="s">
        <v>43</v>
      </c>
      <c r="F7" s="2" t="s">
        <v>18</v>
      </c>
      <c r="G7" s="2" t="s">
        <v>1</v>
      </c>
    </row>
    <row r="8" spans="1:7" ht="15.75" thickBot="1" x14ac:dyDescent="0.3">
      <c r="B8" s="24" t="s">
        <v>19</v>
      </c>
      <c r="C8" s="25"/>
      <c r="D8" s="21">
        <v>10000</v>
      </c>
      <c r="E8" s="21">
        <v>20000</v>
      </c>
      <c r="F8" s="21">
        <v>5000</v>
      </c>
      <c r="G8" s="20"/>
    </row>
    <row r="9" spans="1:7" ht="15.75" thickBot="1" x14ac:dyDescent="0.3">
      <c r="B9" s="24" t="s">
        <v>20</v>
      </c>
      <c r="C9" s="26"/>
      <c r="D9" s="21">
        <v>9200</v>
      </c>
      <c r="E9" s="21">
        <v>20000</v>
      </c>
      <c r="F9" s="21">
        <v>4600</v>
      </c>
      <c r="G9" s="20"/>
    </row>
    <row r="10" spans="1:7" ht="15.75" thickBot="1" x14ac:dyDescent="0.3">
      <c r="B10" s="24" t="s">
        <v>21</v>
      </c>
      <c r="C10" s="26"/>
      <c r="D10" s="21">
        <v>50</v>
      </c>
      <c r="E10" s="21">
        <v>120</v>
      </c>
      <c r="F10" s="21">
        <v>200</v>
      </c>
      <c r="G10" s="20"/>
    </row>
    <row r="11" spans="1:7" ht="15.75" thickBot="1" x14ac:dyDescent="0.3">
      <c r="B11" s="22" t="s">
        <v>22</v>
      </c>
      <c r="C11" s="23"/>
      <c r="D11" s="3">
        <v>0.2</v>
      </c>
      <c r="E11" s="3">
        <v>0.4</v>
      </c>
      <c r="F11" s="3">
        <v>0.3</v>
      </c>
      <c r="G11" s="3"/>
    </row>
    <row r="12" spans="1:7" ht="15" customHeight="1" thickBot="1" x14ac:dyDescent="0.3">
      <c r="B12" s="22" t="s">
        <v>26</v>
      </c>
      <c r="C12" s="26"/>
      <c r="D12" s="3">
        <v>3</v>
      </c>
      <c r="E12" s="3">
        <v>4</v>
      </c>
      <c r="F12" s="3">
        <v>4</v>
      </c>
      <c r="G12" s="3"/>
    </row>
    <row r="13" spans="1:7" ht="15.75" thickBot="1" x14ac:dyDescent="0.3">
      <c r="B13" s="22" t="s">
        <v>27</v>
      </c>
      <c r="C13" s="26"/>
      <c r="D13" s="3">
        <v>2</v>
      </c>
      <c r="E13" s="3">
        <v>4</v>
      </c>
      <c r="F13" s="3">
        <v>6</v>
      </c>
      <c r="G13" s="3"/>
    </row>
    <row r="14" spans="1:7" ht="15.75" customHeight="1" thickBot="1" x14ac:dyDescent="0.3">
      <c r="B14" s="22" t="s">
        <v>28</v>
      </c>
      <c r="C14" s="23"/>
      <c r="D14" s="3"/>
      <c r="E14" s="3"/>
      <c r="F14" s="3"/>
      <c r="G14" s="3">
        <v>30000</v>
      </c>
    </row>
    <row r="15" spans="1:7" ht="15.75" customHeight="1" thickBot="1" x14ac:dyDescent="0.3">
      <c r="B15" s="22" t="s">
        <v>3</v>
      </c>
      <c r="C15" s="23"/>
      <c r="D15" s="3"/>
      <c r="E15" s="3"/>
      <c r="F15" s="3"/>
      <c r="G15" s="3">
        <v>200000</v>
      </c>
    </row>
    <row r="16" spans="1:7" ht="15.75" customHeight="1" thickBot="1" x14ac:dyDescent="0.3">
      <c r="B16" s="22" t="s">
        <v>2</v>
      </c>
      <c r="C16" s="23"/>
      <c r="D16" s="3"/>
      <c r="E16" s="3"/>
      <c r="F16" s="3"/>
      <c r="G16" s="3">
        <v>40000</v>
      </c>
    </row>
    <row r="19" spans="2:13" ht="18.75" x14ac:dyDescent="0.3">
      <c r="D19" s="4" t="str">
        <f>D7</f>
        <v xml:space="preserve">Junior </v>
      </c>
      <c r="E19" s="4" t="str">
        <f>E7</f>
        <v>Master</v>
      </c>
      <c r="F19" s="4" t="str">
        <f>F7</f>
        <v>Professional</v>
      </c>
      <c r="G19" s="4" t="s">
        <v>4</v>
      </c>
      <c r="I19" s="5"/>
    </row>
    <row r="20" spans="2:13" x14ac:dyDescent="0.25">
      <c r="B20" s="6" t="s">
        <v>32</v>
      </c>
      <c r="D20" s="7"/>
      <c r="E20" s="7"/>
      <c r="G20" s="7"/>
    </row>
    <row r="21" spans="2:13" ht="18.75" x14ac:dyDescent="0.3">
      <c r="B21" t="s">
        <v>29</v>
      </c>
      <c r="D21" s="8">
        <f>D11*D3*D8</f>
        <v>40000</v>
      </c>
      <c r="E21" s="8">
        <f t="shared" ref="E21" si="0">E11*E3*E8</f>
        <v>160000</v>
      </c>
      <c r="F21" s="8">
        <f>F11*F3*F8</f>
        <v>30000</v>
      </c>
      <c r="G21" s="8">
        <f>SUM(D21:F21)</f>
        <v>230000</v>
      </c>
      <c r="H21" s="9"/>
      <c r="I21" s="10" t="s">
        <v>5</v>
      </c>
      <c r="J21" s="9"/>
      <c r="K21" s="9"/>
      <c r="L21" s="9"/>
      <c r="M21" s="9"/>
    </row>
    <row r="22" spans="2:13" x14ac:dyDescent="0.25">
      <c r="B22" t="s">
        <v>30</v>
      </c>
      <c r="D22" s="8">
        <f>D12*D4*D8</f>
        <v>240000</v>
      </c>
      <c r="E22" s="8">
        <f t="shared" ref="E22:F22" si="1">E12*E4*E8</f>
        <v>800000</v>
      </c>
      <c r="F22" s="8">
        <f t="shared" si="1"/>
        <v>300000</v>
      </c>
      <c r="G22" s="8">
        <f>SUM(D22:F22)</f>
        <v>1340000</v>
      </c>
      <c r="H22" s="9"/>
    </row>
    <row r="23" spans="2:13" x14ac:dyDescent="0.25">
      <c r="B23" t="s">
        <v>31</v>
      </c>
      <c r="D23" s="8">
        <f>D13*D5*D8</f>
        <v>200000</v>
      </c>
      <c r="E23" s="8">
        <f t="shared" ref="E23:F23" si="2">E13*E5*E8</f>
        <v>800000</v>
      </c>
      <c r="F23" s="8">
        <f t="shared" si="2"/>
        <v>420000</v>
      </c>
      <c r="G23" s="8">
        <f t="shared" ref="G23" si="3">SUM(D23:F23)</f>
        <v>1420000</v>
      </c>
      <c r="H23" s="9"/>
    </row>
    <row r="24" spans="2:13" x14ac:dyDescent="0.25">
      <c r="B24" s="6" t="s">
        <v>6</v>
      </c>
      <c r="C24" s="6"/>
      <c r="D24" s="12">
        <f>SUM(D21:D23)</f>
        <v>480000</v>
      </c>
      <c r="E24" s="12">
        <f>SUM(E21:E23)</f>
        <v>1760000</v>
      </c>
      <c r="F24" s="12">
        <f>SUM(F21:F23)</f>
        <v>750000</v>
      </c>
      <c r="G24" s="12">
        <f>SUM(D24:F24)</f>
        <v>2990000</v>
      </c>
      <c r="H24" s="9"/>
      <c r="J24" s="11" t="str">
        <f>D19</f>
        <v xml:space="preserve">Junior </v>
      </c>
      <c r="K24" s="11" t="str">
        <f>E19</f>
        <v>Master</v>
      </c>
      <c r="L24" s="11" t="str">
        <f>F19</f>
        <v>Professional</v>
      </c>
      <c r="M24" t="s">
        <v>4</v>
      </c>
    </row>
    <row r="25" spans="2:13" ht="15.75" customHeight="1" x14ac:dyDescent="0.25">
      <c r="B25" s="13" t="s">
        <v>7</v>
      </c>
      <c r="C25" s="13"/>
      <c r="D25" s="14">
        <f>D24/D8</f>
        <v>48</v>
      </c>
      <c r="E25" s="14">
        <f>E24/E8</f>
        <v>88</v>
      </c>
      <c r="F25" s="14">
        <f>F24/F8</f>
        <v>150</v>
      </c>
      <c r="H25" s="9"/>
      <c r="I25" t="s">
        <v>39</v>
      </c>
      <c r="J25" s="9">
        <f>D9*D10</f>
        <v>460000</v>
      </c>
      <c r="K25" s="9">
        <f t="shared" ref="K25:L25" si="4">E9*E10</f>
        <v>2400000</v>
      </c>
      <c r="L25" s="9">
        <f t="shared" si="4"/>
        <v>920000</v>
      </c>
      <c r="M25" s="9">
        <f>SUM(J25:L25)</f>
        <v>3780000</v>
      </c>
    </row>
    <row r="26" spans="2:13" s="35" customFormat="1" x14ac:dyDescent="0.25">
      <c r="B26" s="27" t="s">
        <v>33</v>
      </c>
      <c r="C26" s="27"/>
      <c r="D26" s="29">
        <f>C37*D11*D8</f>
        <v>5217.391304347826</v>
      </c>
      <c r="E26" s="29">
        <f>C37*E11*E8</f>
        <v>20869.565217391304</v>
      </c>
      <c r="F26" s="29">
        <f>C37*F11*F8</f>
        <v>3913.04347826087</v>
      </c>
      <c r="G26" s="29">
        <f>SUM(D26:F26)</f>
        <v>30000</v>
      </c>
      <c r="H26" s="36"/>
      <c r="I26" s="30" t="s">
        <v>8</v>
      </c>
      <c r="J26" s="31">
        <f>-D9*D25</f>
        <v>-441600</v>
      </c>
      <c r="K26" s="31">
        <f t="shared" ref="K26:L26" si="5">-E9*E25</f>
        <v>-1760000</v>
      </c>
      <c r="L26" s="31">
        <f t="shared" si="5"/>
        <v>-690000</v>
      </c>
      <c r="M26" s="28">
        <f>SUM(J26:L26)</f>
        <v>-2891600</v>
      </c>
    </row>
    <row r="27" spans="2:13" s="35" customFormat="1" ht="15.75" customHeight="1" x14ac:dyDescent="0.25">
      <c r="B27" s="27" t="s">
        <v>3</v>
      </c>
      <c r="C27" s="27"/>
      <c r="D27" s="29">
        <f>C38*D13*D8</f>
        <v>30769.23076923077</v>
      </c>
      <c r="E27" s="29">
        <f>C38*E13*E8</f>
        <v>123076.92307692308</v>
      </c>
      <c r="F27" s="29">
        <f>C38*F13*F8</f>
        <v>46153.846153846156</v>
      </c>
      <c r="G27" s="29">
        <f>SUM(D27:F27)</f>
        <v>200000</v>
      </c>
      <c r="H27" s="36"/>
      <c r="I27" s="32" t="s">
        <v>9</v>
      </c>
      <c r="J27" s="33">
        <f>SUM(J25:J26)</f>
        <v>18400</v>
      </c>
      <c r="K27" s="33">
        <f t="shared" ref="K27:L27" si="6">SUM(K25:K26)</f>
        <v>640000</v>
      </c>
      <c r="L27" s="33">
        <f t="shared" si="6"/>
        <v>230000</v>
      </c>
      <c r="M27" s="33">
        <f>M25+M26</f>
        <v>888400</v>
      </c>
    </row>
    <row r="28" spans="2:13" s="35" customFormat="1" x14ac:dyDescent="0.25">
      <c r="B28" s="27" t="s">
        <v>2</v>
      </c>
      <c r="C28" s="27"/>
      <c r="D28" s="29">
        <f>C39*D23</f>
        <v>5633.8028169014087</v>
      </c>
      <c r="E28" s="29">
        <f>C39*E23</f>
        <v>22535.211267605635</v>
      </c>
      <c r="F28" s="29">
        <f>C39*F23</f>
        <v>11830.985915492958</v>
      </c>
      <c r="G28" s="29">
        <f>SUM(D28:F28)</f>
        <v>40000</v>
      </c>
      <c r="H28" s="36"/>
      <c r="I28" s="30" t="s">
        <v>10</v>
      </c>
      <c r="J28" s="31">
        <f>-D9*D30</f>
        <v>-38290.790899241605</v>
      </c>
      <c r="K28" s="31">
        <f t="shared" ref="K28:L28" si="7">-E9*E30</f>
        <v>-166481.69956192002</v>
      </c>
      <c r="L28" s="31">
        <f t="shared" si="7"/>
        <v>-56946.045503791989</v>
      </c>
      <c r="M28" s="31">
        <f>SUM(J28:L28)</f>
        <v>-261718.5359649536</v>
      </c>
    </row>
    <row r="29" spans="2:13" s="35" customFormat="1" x14ac:dyDescent="0.25">
      <c r="B29" s="32" t="s">
        <v>11</v>
      </c>
      <c r="C29" s="32"/>
      <c r="D29" s="34">
        <f>SUM(D26:D28)</f>
        <v>41620.424890480004</v>
      </c>
      <c r="E29" s="34">
        <f t="shared" ref="E29:F29" si="8">SUM(E26:E28)</f>
        <v>166481.69956192002</v>
      </c>
      <c r="F29" s="34">
        <f t="shared" si="8"/>
        <v>61897.875547599986</v>
      </c>
      <c r="G29" s="37">
        <f>SUM(D29:F29)</f>
        <v>270000</v>
      </c>
      <c r="H29" s="36"/>
      <c r="I29" s="32" t="s">
        <v>12</v>
      </c>
      <c r="J29" s="33">
        <f>J27+J28</f>
        <v>-19890.790899241605</v>
      </c>
      <c r="K29" s="33">
        <f>K27+K28</f>
        <v>473518.30043807998</v>
      </c>
      <c r="L29" s="33">
        <f>L27+L28</f>
        <v>173053.954496208</v>
      </c>
      <c r="M29" s="33">
        <f>M27+M28</f>
        <v>626681.4640350464</v>
      </c>
    </row>
    <row r="30" spans="2:13" x14ac:dyDescent="0.25">
      <c r="B30" s="13" t="s">
        <v>13</v>
      </c>
      <c r="C30" s="13"/>
      <c r="D30" s="15">
        <f>D29/D8</f>
        <v>4.1620424890480008</v>
      </c>
      <c r="E30" s="15">
        <f t="shared" ref="E30:F30" si="9">E29/E8</f>
        <v>8.3240849780960016</v>
      </c>
      <c r="F30" s="15">
        <f t="shared" si="9"/>
        <v>12.379575109519998</v>
      </c>
      <c r="G30" s="15"/>
      <c r="H30" s="9"/>
      <c r="I30" s="28"/>
      <c r="J30" s="28"/>
      <c r="K30" s="28"/>
      <c r="L30" s="28"/>
      <c r="M30" s="28"/>
    </row>
    <row r="31" spans="2:13" ht="15.75" thickBot="1" x14ac:dyDescent="0.3">
      <c r="B31" s="6" t="s">
        <v>14</v>
      </c>
      <c r="D31" s="12">
        <f>D24+D29</f>
        <v>521620.42489048</v>
      </c>
      <c r="E31" s="12">
        <f>E24+E29</f>
        <v>1926481.69956192</v>
      </c>
      <c r="F31" s="12">
        <f>F24+F29</f>
        <v>811897.87554759998</v>
      </c>
      <c r="G31" s="12">
        <f>G24+G29</f>
        <v>3260000</v>
      </c>
      <c r="H31" s="9"/>
      <c r="I31" s="28"/>
      <c r="J31" s="28"/>
      <c r="K31" s="28"/>
      <c r="L31" s="28"/>
      <c r="M31" s="28"/>
    </row>
    <row r="32" spans="2:13" ht="15.75" thickBot="1" x14ac:dyDescent="0.3">
      <c r="B32" s="16" t="s">
        <v>38</v>
      </c>
      <c r="C32" s="13"/>
      <c r="D32" s="17">
        <f>D30+D25</f>
        <v>52.162042489047998</v>
      </c>
      <c r="E32" s="17">
        <f t="shared" ref="E32:F32" si="10">E30+E25</f>
        <v>96.324084978095996</v>
      </c>
      <c r="F32" s="17">
        <f t="shared" si="10"/>
        <v>162.37957510952</v>
      </c>
      <c r="G32" s="8"/>
      <c r="H32" s="9"/>
      <c r="I32" t="s">
        <v>40</v>
      </c>
      <c r="J32" s="2" t="s">
        <v>17</v>
      </c>
      <c r="K32" s="2" t="s">
        <v>43</v>
      </c>
      <c r="L32" s="2" t="s">
        <v>18</v>
      </c>
    </row>
    <row r="33" spans="1:12" x14ac:dyDescent="0.25">
      <c r="D33" s="18"/>
      <c r="E33" s="18"/>
      <c r="F33" s="18"/>
      <c r="G33" s="18"/>
      <c r="I33" t="s">
        <v>41</v>
      </c>
      <c r="J33">
        <v>800</v>
      </c>
      <c r="K33">
        <v>0</v>
      </c>
      <c r="L33">
        <v>400</v>
      </c>
    </row>
    <row r="34" spans="1:12" x14ac:dyDescent="0.25">
      <c r="I34" t="s">
        <v>42</v>
      </c>
      <c r="J34" s="7">
        <f>J33*D32</f>
        <v>41729.633991238399</v>
      </c>
      <c r="K34" s="7">
        <f t="shared" ref="K34:L34" si="11">K33*E32</f>
        <v>0</v>
      </c>
      <c r="L34" s="7">
        <f t="shared" si="11"/>
        <v>64951.830043808004</v>
      </c>
    </row>
    <row r="35" spans="1:12" x14ac:dyDescent="0.25">
      <c r="B35" s="6" t="s">
        <v>15</v>
      </c>
    </row>
    <row r="37" spans="1:12" x14ac:dyDescent="0.25">
      <c r="A37" t="s">
        <v>34</v>
      </c>
      <c r="C37" s="38">
        <f>G14/(D11*D8+E11*E8+F11*F8)</f>
        <v>2.6086956521739131</v>
      </c>
      <c r="D37" t="s">
        <v>35</v>
      </c>
    </row>
    <row r="38" spans="1:12" x14ac:dyDescent="0.25">
      <c r="A38" t="s">
        <v>3</v>
      </c>
      <c r="C38" s="38">
        <f>G15/(D13*D8+E13*E8+F13*F8)</f>
        <v>1.5384615384615385</v>
      </c>
      <c r="D38" t="s">
        <v>36</v>
      </c>
    </row>
    <row r="39" spans="1:12" x14ac:dyDescent="0.25">
      <c r="A39" t="s">
        <v>2</v>
      </c>
      <c r="C39" s="38">
        <f>G16/G23</f>
        <v>2.8169014084507043E-2</v>
      </c>
      <c r="D39" t="s">
        <v>37</v>
      </c>
    </row>
    <row r="41" spans="1:12" x14ac:dyDescent="0.25">
      <c r="J41" s="19"/>
      <c r="K41" s="19"/>
      <c r="L41" s="19"/>
    </row>
    <row r="42" spans="1:12" x14ac:dyDescent="0.25">
      <c r="J42" s="19"/>
      <c r="K42" s="19"/>
      <c r="L42" s="19"/>
    </row>
  </sheetData>
  <mergeCells count="10">
    <mergeCell ref="B16:C16"/>
    <mergeCell ref="B14:C14"/>
    <mergeCell ref="B15:C15"/>
    <mergeCell ref="B7:C7"/>
    <mergeCell ref="B11:C11"/>
    <mergeCell ref="B9:C9"/>
    <mergeCell ref="B8:C8"/>
    <mergeCell ref="B10:C10"/>
    <mergeCell ref="B12:C12"/>
    <mergeCell ref="B13:C13"/>
  </mergeCells>
  <pageMargins left="0.7" right="0.7" top="0.75" bottom="0.75" header="0.3" footer="0.3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Benet</dc:creator>
  <cp:lastModifiedBy>profe</cp:lastModifiedBy>
  <dcterms:created xsi:type="dcterms:W3CDTF">2021-02-28T18:56:38Z</dcterms:created>
  <dcterms:modified xsi:type="dcterms:W3CDTF">2021-03-01T19:10:24Z</dcterms:modified>
</cp:coreProperties>
</file>